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15" yWindow="-15" windowWidth="6000" windowHeight="4590" firstSheet="1" activeTab="1"/>
  </bookViews>
  <sheets>
    <sheet name="RiskSerializationData" sheetId="10" state="hidden" r:id="rId1"/>
    <sheet name="Model" sheetId="1" r:id="rId2"/>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32</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"63QIA4A7P85YN1VLCAHJMDC9"</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52511" iterate="1"/>
</workbook>
</file>

<file path=xl/calcChain.xml><?xml version="1.0" encoding="utf-8"?>
<calcChain xmlns="http://schemas.openxmlformats.org/spreadsheetml/2006/main">
  <c r="AN3" i="10" l="1"/>
  <c r="B4" i="1"/>
  <c r="B5" i="1"/>
  <c r="B6" i="1"/>
  <c r="B9" i="1"/>
  <c r="B7" i="1"/>
  <c r="B8" i="1"/>
  <c r="C17" i="1" l="1"/>
  <c r="B17" i="1"/>
  <c r="B20" i="1"/>
  <c r="C18" i="1"/>
  <c r="C20" i="1"/>
  <c r="D18" i="1"/>
  <c r="H19" i="1" s="1"/>
  <c r="B26" i="1" l="1"/>
  <c r="C19" i="1"/>
  <c r="E19" i="1"/>
  <c r="D19" i="1"/>
  <c r="F19" i="1"/>
  <c r="G19" i="1"/>
  <c r="H22" i="1"/>
  <c r="H23" i="1" s="1"/>
  <c r="H21" i="1"/>
  <c r="D21" i="1" l="1"/>
  <c r="G21" i="1"/>
  <c r="C21" i="1"/>
  <c r="C22" i="1"/>
  <c r="C23" i="1" s="1"/>
  <c r="F21" i="1"/>
  <c r="H24" i="1"/>
  <c r="H25" i="1" s="1"/>
  <c r="H26" i="1" s="1"/>
  <c r="E21" i="1"/>
  <c r="C24" i="1" l="1"/>
  <c r="C25" i="1" s="1"/>
  <c r="C26" i="1" s="1"/>
  <c r="D22" i="1"/>
  <c r="D23" i="1" l="1"/>
  <c r="D24" i="1" s="1"/>
  <c r="D25" i="1" s="1"/>
  <c r="D26" i="1" s="1"/>
  <c r="E22" i="1"/>
  <c r="E23" i="1" l="1"/>
  <c r="E24" i="1" s="1"/>
  <c r="E25" i="1" s="1"/>
  <c r="E26" i="1" s="1"/>
  <c r="F22" i="1"/>
  <c r="F23" i="1" l="1"/>
  <c r="F24" i="1" s="1"/>
  <c r="F25" i="1" s="1"/>
  <c r="F26" i="1" s="1"/>
  <c r="G22" i="1"/>
  <c r="G23" i="1" s="1"/>
  <c r="G24" i="1" s="1"/>
  <c r="G25" i="1" s="1"/>
  <c r="G26" i="1" s="1"/>
  <c r="B28" i="1"/>
  <c r="A3" i="10" l="1"/>
  <c r="AG3" i="10"/>
</calcChain>
</file>

<file path=xl/comments1.xml><?xml version="1.0" encoding="utf-8"?>
<comments xmlns="http://schemas.openxmlformats.org/spreadsheetml/2006/main">
  <authors>
    <author>Albright</author>
    <author xml:space="preserve"> Chris Albright</author>
  </authors>
  <commentList>
    <comment ref="A9" authorId="0" shapeId="0">
      <text>
        <r>
          <rPr>
            <b/>
            <sz val="8"/>
            <color indexed="81"/>
            <rFont val="Tahoma"/>
            <family val="2"/>
          </rPr>
          <t xml:space="preserve">Assumed to be the same each year
</t>
        </r>
        <r>
          <rPr>
            <sz val="8"/>
            <color indexed="81"/>
            <rFont val="Tahoma"/>
            <family val="2"/>
          </rPr>
          <t xml:space="preserve">
</t>
        </r>
      </text>
    </comment>
    <comment ref="A10" authorId="0" shapeId="0">
      <text>
        <r>
          <rPr>
            <b/>
            <sz val="8"/>
            <color indexed="81"/>
            <rFont val="Tahoma"/>
            <family val="2"/>
          </rPr>
          <t>Assuming trials are successful</t>
        </r>
        <r>
          <rPr>
            <sz val="8"/>
            <color indexed="81"/>
            <rFont val="Tahoma"/>
            <family val="2"/>
          </rPr>
          <t xml:space="preserve">
</t>
        </r>
      </text>
    </comment>
    <comment ref="A28" authorId="1" shapeId="0">
      <text>
        <r>
          <rPr>
            <b/>
            <sz val="8"/>
            <color indexed="81"/>
            <rFont val="Tahoma"/>
            <family val="2"/>
          </rPr>
          <t>Discounted back to the beginning of year 0</t>
        </r>
        <r>
          <rPr>
            <sz val="8"/>
            <color indexed="81"/>
            <rFont val="Tahoma"/>
            <family val="2"/>
          </rPr>
          <t xml:space="preserve">
</t>
        </r>
      </text>
    </comment>
  </commentList>
</comments>
</file>

<file path=xl/sharedStrings.xml><?xml version="1.0" encoding="utf-8"?>
<sst xmlns="http://schemas.openxmlformats.org/spreadsheetml/2006/main" count="36" uniqueCount="33">
  <si>
    <t>Year</t>
  </si>
  <si>
    <t>Year trials done</t>
  </si>
  <si>
    <t>NPV</t>
  </si>
  <si>
    <t>Inputs</t>
  </si>
  <si>
    <t>Parameters</t>
  </si>
  <si>
    <t xml:space="preserve">   Equally likely</t>
  </si>
  <si>
    <t xml:space="preserve">   Probability</t>
  </si>
  <si>
    <t>Trials success?</t>
  </si>
  <si>
    <t xml:space="preserve">   Triangular</t>
  </si>
  <si>
    <t>First year sales</t>
  </si>
  <si>
    <t>Plant cost</t>
  </si>
  <si>
    <t xml:space="preserve">   General</t>
  </si>
  <si>
    <t xml:space="preserve">   Cumul</t>
  </si>
  <si>
    <t>Unit margin</t>
  </si>
  <si>
    <t>Discount rate</t>
  </si>
  <si>
    <t>Tax rate</t>
  </si>
  <si>
    <t>Simulation</t>
  </si>
  <si>
    <t>Years sold</t>
  </si>
  <si>
    <t>Trials cost</t>
  </si>
  <si>
    <t>First year of sales?</t>
  </si>
  <si>
    <t>Depreciation</t>
  </si>
  <si>
    <t>Selling?</t>
  </si>
  <si>
    <t>Units sold</t>
  </si>
  <si>
    <t>Sales profits</t>
  </si>
  <si>
    <t>Before tax profit</t>
  </si>
  <si>
    <t>After tax profit</t>
  </si>
  <si>
    <t>Cash flow</t>
  </si>
  <si>
    <t>Annual growth in sales</t>
  </si>
  <si>
    <t>&gt;75%</t>
  </si>
  <si>
    <t>&lt;25%</t>
  </si>
  <si>
    <t>&gt;90%</t>
  </si>
  <si>
    <t>GF1_Z0CmcQEACACfAAwjACYAMgAAAGoAawCIAJQAAAAAAAAAKAD//wABEAEEAAAAAAAAAAABCk5QViAvIDIwMTABKENvcnJlbGF0aW9uIENvZWZmaWNpZW50cyAoU3BlYXJtYW4gUmFuaykBAf8BAQEBARFDb2VmZmljaWVudCBWYWx1ZQEBAQACAAEBAQABAAEBAQACAAGYAAMHAAAAAC8B_x0001_0~0~~~</t>
  </si>
  <si>
    <t>New drug decision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</si>
</sst>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44" formatCode="_(&quot;$&quot;* #,##0.00_);_(&quot;$&quot;* \(#,##0.00\);_(&quot;$&quot;* &quot;-&quot;??_);_(@_)"/>
    <numFmt numFmtId="164" formatCode="&quot;$&quot;#,##0;\-&quot;$&quot;#,##0"/>
    <numFmt numFmtId="165" formatCode="#,##0.000"/>
  </numFmts>
  <fonts count="7" x14ac:knownFonts="1">
    <font>
      <sz val="10"/>
      <name val="Arial"/>
    </font>
    <font>
      <sz val="10"/>
      <name val="Arial"/>
      <family val="2"/>
    </font>
    <font>
      <sz val="8"/>
      <name val="Arial"/>
      <family val="2"/>
    </font>
    <font>
      <sz val="8"/>
      <color indexed="81"/>
      <name val="Tahoma"/>
      <family val="2"/>
    </font>
    <font>
      <b/>
      <sz val="8"/>
      <color indexed="81"/>
      <name val="Tahoma"/>
      <family val="2"/>
    </font>
    <font>
      <b/>
      <sz val="11"/>
      <name val="Calibri"/>
      <family val="2"/>
    </font>
    <font>
      <sz val="11"/>
      <name val="Calibri"/>
      <family val="2"/>
    </font>
  </fonts>
  <fills count="4">
    <fill>
      <patternFill patternType="none"/>
    </fill>
    <fill>
      <patternFill patternType="gray125"/>
    </fill>
    <fill>
      <patternFill patternType="solid">
        <fgColor theme="4" tint="0.59996337778862885"/>
        <bgColor indexed="64"/>
      </patternFill>
    </fill>
    <fill>
      <patternFill patternType="solid">
        <fgColor theme="0" tint="-0.24994659260841701"/>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6">
    <xf numFmtId="0" fontId="0" fillId="0" borderId="0" xfId="0"/>
    <xf numFmtId="0" fontId="5" fillId="0" borderId="0" xfId="0" applyFont="1"/>
    <xf numFmtId="0" fontId="6" fillId="0" borderId="0" xfId="0" applyFont="1"/>
    <xf numFmtId="0" fontId="6" fillId="2" borderId="0" xfId="0" applyFont="1" applyFill="1" applyBorder="1"/>
    <xf numFmtId="0" fontId="6" fillId="0" borderId="0" xfId="0" applyFont="1" applyAlignment="1">
      <alignment horizontal="right"/>
    </xf>
    <xf numFmtId="164" fontId="6" fillId="0" borderId="0" xfId="0" applyNumberFormat="1" applyFont="1"/>
    <xf numFmtId="6" fontId="6" fillId="2" borderId="0" xfId="0" applyNumberFormat="1" applyFont="1" applyFill="1" applyBorder="1"/>
    <xf numFmtId="1" fontId="6" fillId="0" borderId="0" xfId="0" applyNumberFormat="1" applyFont="1"/>
    <xf numFmtId="10" fontId="6" fillId="0" borderId="0" xfId="2" applyNumberFormat="1" applyFont="1"/>
    <xf numFmtId="9" fontId="6" fillId="2" borderId="0" xfId="0" applyNumberFormat="1" applyFont="1" applyFill="1" applyBorder="1"/>
    <xf numFmtId="2" fontId="6" fillId="2" borderId="0" xfId="0" applyNumberFormat="1" applyFont="1" applyFill="1" applyBorder="1"/>
    <xf numFmtId="164" fontId="6" fillId="2" borderId="0" xfId="1" applyNumberFormat="1" applyFont="1" applyFill="1" applyBorder="1"/>
    <xf numFmtId="9" fontId="6" fillId="2" borderId="0" xfId="2" applyFont="1" applyFill="1" applyBorder="1"/>
    <xf numFmtId="164" fontId="6" fillId="3" borderId="0" xfId="0" applyNumberFormat="1" applyFont="1" applyFill="1" applyBorder="1"/>
    <xf numFmtId="0" fontId="5" fillId="0" borderId="0" xfId="0" quotePrefix="1" applyFont="1"/>
    <xf numFmtId="165" fontId="6" fillId="0" borderId="0" xfId="0" applyNumberFormat="1" applyFont="1"/>
  </cellXfs>
  <cellStyles count="3">
    <cellStyle name="Currency" xfId="1" builtinId="4"/>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584200</xdr:colOff>
      <xdr:row>27</xdr:row>
      <xdr:rowOff>38100</xdr:rowOff>
    </xdr:from>
    <xdr:to>
      <xdr:col>7</xdr:col>
      <xdr:colOff>167640</xdr:colOff>
      <xdr:row>35</xdr:row>
      <xdr:rowOff>68579</xdr:rowOff>
    </xdr:to>
    <xdr:sp macro="" textlink="">
      <xdr:nvSpPr>
        <xdr:cNvPr id="4" name="TextBox 3"/>
        <xdr:cNvSpPr txBox="1"/>
      </xdr:nvSpPr>
      <xdr:spPr>
        <a:xfrm>
          <a:off x="3563620" y="4975860"/>
          <a:ext cx="4643120" cy="149351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Based on the @RISK outputs below, the mean NPV is about $391 million, and there is about a 22% chance that NPV will be negative, mostly due to the possibility that the trials won't be successful. Still, the upside looks good, and Merck should probably go ahead. 
The key drivers from @RISK's sensitivity chart below are whether the trials are successful, first year sales, and the plant cost.</a:t>
          </a:r>
        </a:p>
      </xdr:txBody>
    </xdr:sp>
    <xdr:clientData/>
  </xdr:twoCellAnchor>
  <xdr:twoCellAnchor>
    <xdr:from>
      <xdr:col>3</xdr:col>
      <xdr:colOff>611504</xdr:colOff>
      <xdr:row>10</xdr:row>
      <xdr:rowOff>7620</xdr:rowOff>
    </xdr:from>
    <xdr:to>
      <xdr:col>8</xdr:col>
      <xdr:colOff>167640</xdr:colOff>
      <xdr:row>14</xdr:row>
      <xdr:rowOff>22860</xdr:rowOff>
    </xdr:to>
    <xdr:sp macro="" textlink="">
      <xdr:nvSpPr>
        <xdr:cNvPr id="2" name="TextBox 1"/>
        <xdr:cNvSpPr txBox="1"/>
      </xdr:nvSpPr>
      <xdr:spPr>
        <a:xfrm>
          <a:off x="4665344" y="1836420"/>
          <a:ext cx="4501516" cy="7467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a:solidFill>
                <a:schemeClr val="dk1"/>
              </a:solidFill>
              <a:effectLst/>
              <a:latin typeface="+mn-lt"/>
              <a:ea typeface="+mn-ea"/>
              <a:cs typeface="+mn-cs"/>
            </a:rPr>
            <a:t>You will see errors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a:t>Note that I used 2014 as year 0. Any year</a:t>
          </a:r>
          <a:r>
            <a:rPr lang="en-US" sz="1100" baseline="0"/>
            <a:t> would do. See results below.</a:t>
          </a:r>
          <a:endParaRPr lang="en-US" sz="1100"/>
        </a:p>
      </xdr:txBody>
    </xdr:sp>
    <xdr:clientData/>
  </xdr:twoCellAnchor>
  <xdr:twoCellAnchor editAs="oneCell">
    <xdr:from>
      <xdr:col>1</xdr:col>
      <xdr:colOff>0</xdr:colOff>
      <xdr:row>37</xdr:row>
      <xdr:rowOff>0</xdr:rowOff>
    </xdr:from>
    <xdr:to>
      <xdr:col>5</xdr:col>
      <xdr:colOff>989895</xdr:colOff>
      <xdr:row>54</xdr:row>
      <xdr:rowOff>33897</xdr:rowOff>
    </xdr:to>
    <xdr:pic>
      <xdr:nvPicPr>
        <xdr:cNvPr id="6" name="Picture 5"/>
        <xdr:cNvPicPr>
          <a:picLocks noChangeAspect="1"/>
        </xdr:cNvPicPr>
      </xdr:nvPicPr>
      <xdr:blipFill>
        <a:blip xmlns:r="http://schemas.openxmlformats.org/officeDocument/2006/relationships" r:embed="rId1"/>
        <a:stretch>
          <a:fillRect/>
        </a:stretch>
      </xdr:blipFill>
      <xdr:spPr>
        <a:xfrm>
          <a:off x="1440180" y="6766560"/>
          <a:ext cx="5638095" cy="3142857"/>
        </a:xfrm>
        <a:prstGeom prst="rect">
          <a:avLst/>
        </a:prstGeom>
      </xdr:spPr>
    </xdr:pic>
    <xdr:clientData/>
  </xdr:twoCellAnchor>
  <xdr:twoCellAnchor editAs="oneCell">
    <xdr:from>
      <xdr:col>7</xdr:col>
      <xdr:colOff>0</xdr:colOff>
      <xdr:row>37</xdr:row>
      <xdr:rowOff>0</xdr:rowOff>
    </xdr:from>
    <xdr:to>
      <xdr:col>15</xdr:col>
      <xdr:colOff>304095</xdr:colOff>
      <xdr:row>54</xdr:row>
      <xdr:rowOff>33897</xdr:rowOff>
    </xdr:to>
    <xdr:pic>
      <xdr:nvPicPr>
        <xdr:cNvPr id="7" name="Picture 6"/>
        <xdr:cNvPicPr>
          <a:picLocks noChangeAspect="1"/>
        </xdr:cNvPicPr>
      </xdr:nvPicPr>
      <xdr:blipFill>
        <a:blip xmlns:r="http://schemas.openxmlformats.org/officeDocument/2006/relationships" r:embed="rId2"/>
        <a:stretch>
          <a:fillRect/>
        </a:stretch>
      </xdr:blipFill>
      <xdr:spPr>
        <a:xfrm>
          <a:off x="8039100" y="6766560"/>
          <a:ext cx="5638095" cy="31428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
  <sheetViews>
    <sheetView workbookViewId="0"/>
  </sheetViews>
  <sheetFormatPr defaultRowHeight="12.75" x14ac:dyDescent="0.2"/>
  <sheetData>
    <row r="1" spans="1:40" x14ac:dyDescent="0.2">
      <c r="A1">
        <v>1</v>
      </c>
      <c r="B1">
        <v>0</v>
      </c>
    </row>
    <row r="2" spans="1:40" x14ac:dyDescent="0.2">
      <c r="A2">
        <v>0</v>
      </c>
    </row>
    <row r="3" spans="1:40" x14ac:dyDescent="0.2">
      <c r="A3" t="e">
        <f ca="1">Model!$B$28</f>
        <v>#NAME?</v>
      </c>
      <c r="B3" t="b">
        <v>1</v>
      </c>
      <c r="C3">
        <v>0</v>
      </c>
      <c r="D3">
        <v>1</v>
      </c>
      <c r="F3">
        <v>1</v>
      </c>
      <c r="G3">
        <v>1</v>
      </c>
      <c r="H3">
        <v>2</v>
      </c>
      <c r="I3" t="s">
        <v>31</v>
      </c>
      <c r="J3" t="s">
        <v>28</v>
      </c>
      <c r="K3" t="s">
        <v>29</v>
      </c>
      <c r="L3" t="s">
        <v>30</v>
      </c>
      <c r="AG3" t="e">
        <f ca="1">Model!$B$28</f>
        <v>#NAME?</v>
      </c>
      <c r="AH3">
        <v>1</v>
      </c>
      <c r="AI3">
        <v>1</v>
      </c>
      <c r="AJ3" t="b">
        <v>0</v>
      </c>
      <c r="AK3" t="b">
        <v>1</v>
      </c>
      <c r="AL3">
        <v>0</v>
      </c>
      <c r="AM3" t="b">
        <v>0</v>
      </c>
      <c r="AN3" t="e">
        <f>_</f>
        <v>#NAME?</v>
      </c>
    </row>
    <row r="4" spans="1:40" x14ac:dyDescent="0.2">
      <c r="A4">
        <v>0</v>
      </c>
    </row>
    <row r="5" spans="1:40" x14ac:dyDescent="0.2">
      <c r="A5" t="b">
        <v>0</v>
      </c>
      <c r="B5">
        <v>15680</v>
      </c>
      <c r="C5">
        <v>7345</v>
      </c>
      <c r="D5">
        <v>10590</v>
      </c>
      <c r="E5">
        <v>3330</v>
      </c>
    </row>
    <row r="6" spans="1:40" x14ac:dyDescent="0.2">
      <c r="A6" t="b">
        <v>0</v>
      </c>
      <c r="B6">
        <v>15680</v>
      </c>
      <c r="C6">
        <v>7345</v>
      </c>
      <c r="D6">
        <v>41920</v>
      </c>
      <c r="E6">
        <v>500</v>
      </c>
    </row>
    <row r="7" spans="1:40" x14ac:dyDescent="0.2">
      <c r="A7" t="b">
        <v>0</v>
      </c>
      <c r="B7">
        <v>15680</v>
      </c>
      <c r="C7">
        <v>7345</v>
      </c>
      <c r="D7">
        <v>41920</v>
      </c>
      <c r="E7">
        <v>1000</v>
      </c>
    </row>
    <row r="8" spans="1:40" x14ac:dyDescent="0.2">
      <c r="A8" t="b">
        <v>0</v>
      </c>
      <c r="B8">
        <v>15680</v>
      </c>
      <c r="C8">
        <v>7345</v>
      </c>
      <c r="D8">
        <v>41920</v>
      </c>
      <c r="E8">
        <v>1500</v>
      </c>
    </row>
    <row r="9" spans="1:40" x14ac:dyDescent="0.2">
      <c r="A9" t="b">
        <v>0</v>
      </c>
      <c r="B9">
        <v>15680</v>
      </c>
      <c r="C9">
        <v>7345</v>
      </c>
      <c r="D9">
        <v>41920</v>
      </c>
      <c r="E9">
        <v>2000</v>
      </c>
    </row>
    <row r="10" spans="1:40" x14ac:dyDescent="0.2">
      <c r="A10">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2"/>
  <sheetViews>
    <sheetView tabSelected="1" workbookViewId="0"/>
  </sheetViews>
  <sheetFormatPr defaultColWidth="9.140625" defaultRowHeight="15" x14ac:dyDescent="0.25"/>
  <cols>
    <col min="1" max="1" width="21" style="2" customWidth="1"/>
    <col min="2" max="2" width="22.42578125" style="2" customWidth="1"/>
    <col min="3" max="3" width="15.7109375" style="2" customWidth="1"/>
    <col min="4" max="4" width="14.7109375" style="2" bestFit="1" customWidth="1"/>
    <col min="5" max="5" width="15" style="2" customWidth="1"/>
    <col min="6" max="6" width="14.5703125" style="2" bestFit="1" customWidth="1"/>
    <col min="7" max="7" width="13.85546875" style="2" bestFit="1" customWidth="1"/>
    <col min="8" max="8" width="14" style="2" customWidth="1"/>
    <col min="9" max="16384" width="9.140625" style="2"/>
  </cols>
  <sheetData>
    <row r="1" spans="1:12" x14ac:dyDescent="0.25">
      <c r="A1" s="1" t="s">
        <v>32</v>
      </c>
    </row>
    <row r="3" spans="1:12" x14ac:dyDescent="0.25">
      <c r="A3" s="1" t="s">
        <v>3</v>
      </c>
      <c r="D3" s="2" t="s">
        <v>4</v>
      </c>
    </row>
    <row r="4" spans="1:12" x14ac:dyDescent="0.25">
      <c r="A4" s="2" t="s">
        <v>1</v>
      </c>
      <c r="B4" s="2" t="e">
        <f ca="1">_xll.RiskDuniform(D4:E4)</f>
        <v>#NAME?</v>
      </c>
      <c r="D4" s="3">
        <v>2010</v>
      </c>
      <c r="E4" s="3">
        <v>2011</v>
      </c>
      <c r="F4" s="2" t="s">
        <v>5</v>
      </c>
    </row>
    <row r="5" spans="1:12" x14ac:dyDescent="0.25">
      <c r="A5" s="2" t="s">
        <v>7</v>
      </c>
      <c r="B5" s="4" t="e">
        <f ca="1">IF(_xll.RiskBinomial(1,D5)=1,"Yes","No")</f>
        <v>#NAME?</v>
      </c>
      <c r="D5" s="3">
        <v>0.8</v>
      </c>
      <c r="E5" s="2" t="s">
        <v>6</v>
      </c>
    </row>
    <row r="6" spans="1:12" x14ac:dyDescent="0.25">
      <c r="A6" s="2" t="s">
        <v>18</v>
      </c>
      <c r="B6" s="5" t="e">
        <f ca="1">_xll.RiskTriang(D6,E6,F6)</f>
        <v>#NAME?</v>
      </c>
      <c r="D6" s="6">
        <v>100000000</v>
      </c>
      <c r="E6" s="6">
        <v>150000000</v>
      </c>
      <c r="F6" s="6">
        <v>250000000</v>
      </c>
      <c r="G6" s="2" t="s">
        <v>8</v>
      </c>
    </row>
    <row r="7" spans="1:12" x14ac:dyDescent="0.25">
      <c r="A7" s="2" t="s">
        <v>10</v>
      </c>
      <c r="B7" s="5" t="e">
        <f ca="1">_xll.RiskTriang(D7,E7,F7)</f>
        <v>#NAME?</v>
      </c>
      <c r="D7" s="6">
        <v>1000000000</v>
      </c>
      <c r="E7" s="6">
        <v>1500000000</v>
      </c>
      <c r="F7" s="6">
        <v>2500000000</v>
      </c>
      <c r="G7" s="2" t="s">
        <v>8</v>
      </c>
    </row>
    <row r="8" spans="1:12" x14ac:dyDescent="0.25">
      <c r="A8" s="2" t="s">
        <v>9</v>
      </c>
      <c r="B8" s="7" t="e">
        <f ca="1">_xll.RiskGeneral(D8,E8,F8:H8,I8:K8)</f>
        <v>#NAME?</v>
      </c>
      <c r="D8" s="3">
        <v>100000000</v>
      </c>
      <c r="E8" s="3">
        <v>200000000</v>
      </c>
      <c r="F8" s="3">
        <v>120000000</v>
      </c>
      <c r="G8" s="3">
        <v>140000000</v>
      </c>
      <c r="H8" s="3">
        <v>160000000</v>
      </c>
      <c r="I8" s="3">
        <v>1</v>
      </c>
      <c r="J8" s="3">
        <v>3</v>
      </c>
      <c r="K8" s="3">
        <v>2</v>
      </c>
      <c r="L8" s="2" t="s">
        <v>11</v>
      </c>
    </row>
    <row r="9" spans="1:12" x14ac:dyDescent="0.25">
      <c r="A9" s="2" t="s">
        <v>27</v>
      </c>
      <c r="B9" s="8" t="e">
        <f ca="1">_xll.RiskCumul(D9,E9,F9:H9,I9:K9)</f>
        <v>#NAME?</v>
      </c>
      <c r="D9" s="9">
        <v>0.05</v>
      </c>
      <c r="E9" s="9">
        <v>0.15</v>
      </c>
      <c r="F9" s="9">
        <v>7.0000000000000007E-2</v>
      </c>
      <c r="G9" s="9">
        <v>0.09</v>
      </c>
      <c r="H9" s="9">
        <v>0.12</v>
      </c>
      <c r="I9" s="10">
        <v>0.25</v>
      </c>
      <c r="J9" s="10">
        <v>0.5</v>
      </c>
      <c r="K9" s="10">
        <v>0.75</v>
      </c>
      <c r="L9" s="2" t="s">
        <v>12</v>
      </c>
    </row>
    <row r="10" spans="1:12" x14ac:dyDescent="0.25">
      <c r="A10" s="2" t="s">
        <v>17</v>
      </c>
      <c r="B10" s="3">
        <v>5</v>
      </c>
    </row>
    <row r="11" spans="1:12" x14ac:dyDescent="0.25">
      <c r="A11" s="2" t="s">
        <v>13</v>
      </c>
      <c r="B11" s="11">
        <v>6</v>
      </c>
    </row>
    <row r="12" spans="1:12" x14ac:dyDescent="0.25">
      <c r="A12" s="2" t="s">
        <v>14</v>
      </c>
      <c r="B12" s="12">
        <v>0.15</v>
      </c>
    </row>
    <row r="13" spans="1:12" x14ac:dyDescent="0.25">
      <c r="A13" s="2" t="s">
        <v>15</v>
      </c>
      <c r="B13" s="12">
        <v>0.4</v>
      </c>
    </row>
    <row r="15" spans="1:12" x14ac:dyDescent="0.25">
      <c r="A15" s="1" t="s">
        <v>16</v>
      </c>
    </row>
    <row r="16" spans="1:12" x14ac:dyDescent="0.25">
      <c r="A16" s="2" t="s">
        <v>0</v>
      </c>
      <c r="B16" s="2">
        <v>2014</v>
      </c>
      <c r="C16" s="2">
        <v>2015</v>
      </c>
      <c r="D16" s="2">
        <v>2016</v>
      </c>
      <c r="E16" s="2">
        <v>2017</v>
      </c>
      <c r="F16" s="2">
        <v>2018</v>
      </c>
      <c r="G16" s="2">
        <v>2019</v>
      </c>
      <c r="H16" s="2">
        <v>2020</v>
      </c>
    </row>
    <row r="17" spans="1:11" x14ac:dyDescent="0.25">
      <c r="A17" s="2" t="s">
        <v>18</v>
      </c>
      <c r="B17" s="5" t="e">
        <f ca="1">IF(B16=$B$4,$B$6,0)</f>
        <v>#NAME?</v>
      </c>
      <c r="C17" s="5" t="e">
        <f ca="1">IF(C16=$B$4,$B$6,0)</f>
        <v>#NAME?</v>
      </c>
      <c r="D17" s="5"/>
    </row>
    <row r="18" spans="1:11" x14ac:dyDescent="0.25">
      <c r="A18" s="2" t="s">
        <v>19</v>
      </c>
      <c r="C18" s="4" t="e">
        <f ca="1">IF(AND($B$5="Yes",$B$4=B16),"Yes","No")</f>
        <v>#NAME?</v>
      </c>
      <c r="D18" s="4" t="e">
        <f ca="1">IF(AND($B$5="Yes",$B$4=C16),"Yes","No")</f>
        <v>#NAME?</v>
      </c>
    </row>
    <row r="19" spans="1:11" x14ac:dyDescent="0.25">
      <c r="A19" s="2" t="s">
        <v>21</v>
      </c>
      <c r="C19" s="4" t="e">
        <f ca="1">C18</f>
        <v>#NAME?</v>
      </c>
      <c r="D19" s="4" t="e">
        <f ca="1">IF(OR($C$18="Yes",$D$18="Yes"),"Yes","No")</f>
        <v>#NAME?</v>
      </c>
      <c r="E19" s="4" t="e">
        <f ca="1">IF(OR($C$18="Yes",$D$18="Yes"),"Yes","No")</f>
        <v>#NAME?</v>
      </c>
      <c r="F19" s="4" t="e">
        <f ca="1">IF(OR($C$18="Yes",$D$18="Yes"),"Yes","No")</f>
        <v>#NAME?</v>
      </c>
      <c r="G19" s="4" t="e">
        <f ca="1">IF(OR($C$18="Yes",$D$18="Yes"),"Yes","No")</f>
        <v>#NAME?</v>
      </c>
      <c r="H19" s="4" t="e">
        <f ca="1">IF(D18="Yes","Yes","No")</f>
        <v>#NAME?</v>
      </c>
    </row>
    <row r="20" spans="1:11" x14ac:dyDescent="0.25">
      <c r="A20" s="2" t="s">
        <v>10</v>
      </c>
      <c r="B20" s="5" t="e">
        <f ca="1">IF(AND($B$5="Yes",$B$4=B16),$B$7,0)</f>
        <v>#NAME?</v>
      </c>
      <c r="C20" s="5" t="e">
        <f ca="1">IF(AND($B$5="Yes",$B$4=C16),$B$7,0)</f>
        <v>#NAME?</v>
      </c>
    </row>
    <row r="21" spans="1:11" x14ac:dyDescent="0.25">
      <c r="A21" s="2" t="s">
        <v>20</v>
      </c>
      <c r="C21" s="5" t="e">
        <f t="shared" ref="C21:H21" ca="1" si="0">IF(C19="Yes",$B$7/5,0)</f>
        <v>#NAME?</v>
      </c>
      <c r="D21" s="5" t="e">
        <f t="shared" ca="1" si="0"/>
        <v>#NAME?</v>
      </c>
      <c r="E21" s="5" t="e">
        <f t="shared" ca="1" si="0"/>
        <v>#NAME?</v>
      </c>
      <c r="F21" s="5" t="e">
        <f t="shared" ca="1" si="0"/>
        <v>#NAME?</v>
      </c>
      <c r="G21" s="5" t="e">
        <f t="shared" ca="1" si="0"/>
        <v>#NAME?</v>
      </c>
      <c r="H21" s="5" t="e">
        <f t="shared" ca="1" si="0"/>
        <v>#NAME?</v>
      </c>
    </row>
    <row r="22" spans="1:11" x14ac:dyDescent="0.25">
      <c r="A22" s="2" t="s">
        <v>22</v>
      </c>
      <c r="C22" s="7" t="e">
        <f t="shared" ref="C22:H22" ca="1" si="1">IF(C19="Yes",IF(C18="Yes",$B$8,B22*(1+$B$9)),0)</f>
        <v>#NAME?</v>
      </c>
      <c r="D22" s="7" t="e">
        <f t="shared" ca="1" si="1"/>
        <v>#NAME?</v>
      </c>
      <c r="E22" s="7" t="e">
        <f t="shared" ca="1" si="1"/>
        <v>#NAME?</v>
      </c>
      <c r="F22" s="7" t="e">
        <f t="shared" ca="1" si="1"/>
        <v>#NAME?</v>
      </c>
      <c r="G22" s="7" t="e">
        <f t="shared" ca="1" si="1"/>
        <v>#NAME?</v>
      </c>
      <c r="H22" s="7" t="e">
        <f t="shared" ca="1" si="1"/>
        <v>#NAME?</v>
      </c>
    </row>
    <row r="23" spans="1:11" x14ac:dyDescent="0.25">
      <c r="A23" s="2" t="s">
        <v>23</v>
      </c>
      <c r="C23" s="5" t="e">
        <f t="shared" ref="C23:H23" ca="1" si="2">$B$11*C22</f>
        <v>#NAME?</v>
      </c>
      <c r="D23" s="5" t="e">
        <f t="shared" ca="1" si="2"/>
        <v>#NAME?</v>
      </c>
      <c r="E23" s="5" t="e">
        <f t="shared" ca="1" si="2"/>
        <v>#NAME?</v>
      </c>
      <c r="F23" s="5" t="e">
        <f t="shared" ca="1" si="2"/>
        <v>#NAME?</v>
      </c>
      <c r="G23" s="5" t="e">
        <f t="shared" ca="1" si="2"/>
        <v>#NAME?</v>
      </c>
      <c r="H23" s="5" t="e">
        <f t="shared" ca="1" si="2"/>
        <v>#NAME?</v>
      </c>
    </row>
    <row r="24" spans="1:11" x14ac:dyDescent="0.25">
      <c r="A24" s="2" t="s">
        <v>24</v>
      </c>
      <c r="C24" s="5" t="e">
        <f t="shared" ref="C24:H24" ca="1" si="3">C23-C21</f>
        <v>#NAME?</v>
      </c>
      <c r="D24" s="5" t="e">
        <f t="shared" ca="1" si="3"/>
        <v>#NAME?</v>
      </c>
      <c r="E24" s="5" t="e">
        <f t="shared" ca="1" si="3"/>
        <v>#NAME?</v>
      </c>
      <c r="F24" s="5" t="e">
        <f t="shared" ca="1" si="3"/>
        <v>#NAME?</v>
      </c>
      <c r="G24" s="5" t="e">
        <f t="shared" ca="1" si="3"/>
        <v>#NAME?</v>
      </c>
      <c r="H24" s="5" t="e">
        <f t="shared" ca="1" si="3"/>
        <v>#NAME?</v>
      </c>
    </row>
    <row r="25" spans="1:11" x14ac:dyDescent="0.25">
      <c r="A25" s="2" t="s">
        <v>25</v>
      </c>
      <c r="C25" s="5" t="e">
        <f t="shared" ref="C25:H25" ca="1" si="4">(1-$B$13)*C24</f>
        <v>#NAME?</v>
      </c>
      <c r="D25" s="5" t="e">
        <f t="shared" ca="1" si="4"/>
        <v>#NAME?</v>
      </c>
      <c r="E25" s="5" t="e">
        <f t="shared" ca="1" si="4"/>
        <v>#NAME?</v>
      </c>
      <c r="F25" s="5" t="e">
        <f t="shared" ca="1" si="4"/>
        <v>#NAME?</v>
      </c>
      <c r="G25" s="5" t="e">
        <f t="shared" ca="1" si="4"/>
        <v>#NAME?</v>
      </c>
      <c r="H25" s="5" t="e">
        <f t="shared" ca="1" si="4"/>
        <v>#NAME?</v>
      </c>
    </row>
    <row r="26" spans="1:11" x14ac:dyDescent="0.25">
      <c r="A26" s="2" t="s">
        <v>26</v>
      </c>
      <c r="B26" s="5" t="e">
        <f ca="1">-(B20+B17)</f>
        <v>#NAME?</v>
      </c>
      <c r="C26" s="5" t="e">
        <f ca="1">C25+C21-(C17+C20)</f>
        <v>#NAME?</v>
      </c>
      <c r="D26" s="5" t="e">
        <f ca="1">D25+D21</f>
        <v>#NAME?</v>
      </c>
      <c r="E26" s="5" t="e">
        <f ca="1">E25+E21</f>
        <v>#NAME?</v>
      </c>
      <c r="F26" s="5" t="e">
        <f ca="1">F25+F21</f>
        <v>#NAME?</v>
      </c>
      <c r="G26" s="5" t="e">
        <f ca="1">G25+G21</f>
        <v>#NAME?</v>
      </c>
      <c r="H26" s="5" t="e">
        <f ca="1">H25+H21</f>
        <v>#NAME?</v>
      </c>
      <c r="J26" s="1"/>
    </row>
    <row r="27" spans="1:11" x14ac:dyDescent="0.25">
      <c r="I27" s="1"/>
      <c r="J27" s="1"/>
      <c r="K27" s="1"/>
    </row>
    <row r="28" spans="1:11" x14ac:dyDescent="0.25">
      <c r="A28" s="2" t="s">
        <v>2</v>
      </c>
      <c r="B28" s="13" t="e">
        <f ca="1">_xll.RiskOutput(A28) + NPV(B12,B26:H26)/(1+B12)</f>
        <v>#NAME?</v>
      </c>
      <c r="I28" s="1"/>
      <c r="J28" s="1"/>
      <c r="K28" s="1"/>
    </row>
    <row r="30" spans="1:11" x14ac:dyDescent="0.25">
      <c r="A30" s="14"/>
    </row>
    <row r="31" spans="1:11" x14ac:dyDescent="0.25">
      <c r="B31" s="5"/>
    </row>
    <row r="32" spans="1:11" x14ac:dyDescent="0.25">
      <c r="B32" s="15"/>
    </row>
  </sheetData>
  <phoneticPr fontId="2" type="noConversion"/>
  <printOptions headings="1" gridLines="1"/>
  <pageMargins left="0.75" right="0.75" top="1" bottom="1" header="0.5" footer="0.5"/>
  <pageSetup scale="45" orientation="portrait" r:id="rId1"/>
  <headerFooter alignWithMargins="0">
    <oddHeader>&amp;CExpected cahs flows</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RiskSerializationData</vt:lpstr>
      <vt:lpstr>Model</vt:lpstr>
    </vt:vector>
  </TitlesOfParts>
  <Company>Indiana University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 Services</dc:creator>
  <cp:lastModifiedBy>Chris Albright</cp:lastModifiedBy>
  <cp:lastPrinted>2004-10-14T14:43:15Z</cp:lastPrinted>
  <dcterms:created xsi:type="dcterms:W3CDTF">2004-09-30T14:39:58Z</dcterms:created>
  <dcterms:modified xsi:type="dcterms:W3CDTF">2014-05-20T20:23:58Z</dcterms:modified>
</cp:coreProperties>
</file>